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ithdrawal Liability\"/>
    </mc:Choice>
  </mc:AlternateContent>
  <xr:revisionPtr revIDLastSave="0" documentId="8_{1504A152-52A3-44EF-860A-4F3D8B8BDCCE}" xr6:coauthVersionLast="36" xr6:coauthVersionMax="36" xr10:uidLastSave="{00000000-0000-0000-0000-000000000000}"/>
  <bookViews>
    <workbookView xWindow="0" yWindow="0" windowWidth="19200" windowHeight="10485" xr2:uid="{00000000-000D-0000-FFFF-FFFF00000000}"/>
  </bookViews>
  <sheets>
    <sheet name="Calculation" sheetId="1" r:id="rId1"/>
    <sheet name="Factors" sheetId="3" state="hidden" r:id="rId2"/>
  </sheets>
  <definedNames>
    <definedName name="_xlnm.Print_Area" localSheetId="0">Calculation!$A$1:$K$42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K30" i="1"/>
  <c r="F30" i="1" s="1"/>
  <c r="G30" i="1" s="1"/>
  <c r="K29" i="1" l="1"/>
  <c r="F29" i="1" s="1"/>
  <c r="G29" i="1" s="1"/>
  <c r="K28" i="1" l="1"/>
  <c r="F28" i="1" s="1"/>
  <c r="G28" i="1" s="1"/>
  <c r="K27" i="1" l="1"/>
  <c r="F27" i="1" s="1"/>
  <c r="G27" i="1" s="1"/>
  <c r="K26" i="1" l="1"/>
  <c r="F26" i="1" s="1"/>
  <c r="G26" i="1" s="1"/>
  <c r="K11" i="1" l="1"/>
  <c r="K12" i="1"/>
  <c r="F12" i="1" s="1"/>
  <c r="G12" i="1" s="1"/>
  <c r="K25" i="1" l="1"/>
  <c r="F25" i="1" s="1"/>
  <c r="G25" i="1" s="1"/>
  <c r="K24" i="1" l="1"/>
  <c r="F24" i="1" s="1"/>
  <c r="G24" i="1" s="1"/>
  <c r="K13" i="1" l="1"/>
  <c r="F13" i="1" s="1"/>
  <c r="G13" i="1" s="1"/>
  <c r="K14" i="1"/>
  <c r="F14" i="1" s="1"/>
  <c r="G14" i="1" s="1"/>
  <c r="K15" i="1"/>
  <c r="F15" i="1" s="1"/>
  <c r="G15" i="1" s="1"/>
  <c r="K16" i="1"/>
  <c r="F16" i="1" s="1"/>
  <c r="G16" i="1" s="1"/>
  <c r="K17" i="1"/>
  <c r="F17" i="1" s="1"/>
  <c r="G17" i="1" s="1"/>
  <c r="K18" i="1"/>
  <c r="F18" i="1" s="1"/>
  <c r="G18" i="1" s="1"/>
  <c r="K19" i="1"/>
  <c r="F19" i="1" s="1"/>
  <c r="G19" i="1" s="1"/>
  <c r="K20" i="1"/>
  <c r="F20" i="1" s="1"/>
  <c r="G20" i="1" s="1"/>
  <c r="K21" i="1"/>
  <c r="F21" i="1" s="1"/>
  <c r="G21" i="1" s="1"/>
  <c r="K22" i="1"/>
  <c r="F22" i="1" s="1"/>
  <c r="G22" i="1" s="1"/>
  <c r="K23" i="1"/>
  <c r="F23" i="1" s="1"/>
  <c r="G23" i="1" s="1"/>
  <c r="G34" i="1" l="1"/>
  <c r="G36" i="1" s="1"/>
  <c r="G37" i="1" s="1"/>
  <c r="F27" i="3" l="1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</calcChain>
</file>

<file path=xl/sharedStrings.xml><?xml version="1.0" encoding="utf-8"?>
<sst xmlns="http://schemas.openxmlformats.org/spreadsheetml/2006/main" count="38" uniqueCount="36">
  <si>
    <t>Contributions</t>
  </si>
  <si>
    <t>SEIU NATIONAL INDUSTRY PENSION FUND</t>
  </si>
  <si>
    <t>Years</t>
  </si>
  <si>
    <t>[Employer Name]</t>
  </si>
  <si>
    <t>[Employer Number]</t>
  </si>
  <si>
    <t>Year</t>
  </si>
  <si>
    <t>5-Year Total</t>
  </si>
  <si>
    <t xml:space="preserve">Employer:   </t>
  </si>
  <si>
    <t xml:space="preserve">Employer Number:   </t>
  </si>
  <si>
    <t xml:space="preserve">Withdrawal year:   </t>
  </si>
  <si>
    <t>Deductible amount:</t>
  </si>
  <si>
    <t>Gross allocated liability:</t>
  </si>
  <si>
    <r>
      <rPr>
        <b/>
        <i/>
        <sz val="10"/>
        <rFont val="Arial"/>
        <family val="2"/>
      </rPr>
      <t>De minimis</t>
    </r>
    <r>
      <rPr>
        <b/>
        <sz val="10"/>
        <rFont val="Arial"/>
        <family val="2"/>
      </rPr>
      <t xml:space="preserve"> amount:</t>
    </r>
  </si>
  <si>
    <t>Present Value and Accumulated Value Factors</t>
  </si>
  <si>
    <t>Present Value of $1</t>
  </si>
  <si>
    <t>Accumulated Value of $1</t>
  </si>
  <si>
    <t>Interest Rate:</t>
  </si>
  <si>
    <t>Plan Inputs</t>
  </si>
  <si>
    <t>Basic Pool</t>
  </si>
  <si>
    <t>Reallocated Pool</t>
  </si>
  <si>
    <t>Affected Benefits Pool</t>
  </si>
  <si>
    <t>Results</t>
  </si>
  <si>
    <t>*</t>
  </si>
  <si>
    <t>Calculate 5-Year Employer</t>
  </si>
  <si>
    <r>
      <t>5-Year Plan Contributions</t>
    </r>
    <r>
      <rPr>
        <sz val="11"/>
        <color rgb="FFFF0000"/>
        <rFont val="Arial"/>
        <family val="2"/>
      </rPr>
      <t>*</t>
    </r>
  </si>
  <si>
    <r>
      <t>Contributions</t>
    </r>
    <r>
      <rPr>
        <b/>
        <sz val="10"/>
        <color rgb="FFFF0000"/>
        <rFont val="Arial"/>
        <family val="2"/>
      </rPr>
      <t>*</t>
    </r>
  </si>
  <si>
    <t>Column I</t>
  </si>
  <si>
    <t>Column II</t>
  </si>
  <si>
    <t xml:space="preserve">Calculation type:   </t>
  </si>
  <si>
    <t>5-Year Employer Contributions</t>
  </si>
  <si>
    <t>Liability Allocated</t>
  </si>
  <si>
    <t xml:space="preserve">Enter contributions obligated to be made. For Plan Years beginning on or after January 1, 2015, exclude contributions </t>
  </si>
  <si>
    <t>made pursuant to supplemental contribution rate increases effective after December 31, 2014</t>
  </si>
  <si>
    <t>Estimated</t>
  </si>
  <si>
    <r>
      <rPr>
        <b/>
        <u/>
        <sz val="11"/>
        <color theme="3"/>
        <rFont val="Arial"/>
        <family val="2"/>
      </rPr>
      <t>ESTIMATED</t>
    </r>
    <r>
      <rPr>
        <b/>
        <sz val="11"/>
        <color theme="3"/>
        <rFont val="Arial"/>
        <family val="2"/>
      </rPr>
      <t xml:space="preserve"> EMPLOYER WITHDRAWAL LIABILITY (APPLICABLE TO FORMER LOCAL 49 PLAN EMPLOYERS) - FOR 2022 WITHDRAWALS</t>
    </r>
  </si>
  <si>
    <r>
      <rPr>
        <b/>
        <u/>
        <sz val="11"/>
        <color theme="3"/>
        <rFont val="Arial"/>
        <family val="2"/>
      </rPr>
      <t>ESTIMATED</t>
    </r>
    <r>
      <rPr>
        <b/>
        <sz val="11"/>
        <color theme="3"/>
        <rFont val="Arial"/>
        <family val="2"/>
      </rPr>
      <t xml:space="preserve"> Allocable Unfunded Vested Liability: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</si>
</sst>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#,##0.000000_);[Red]\(#,##0.000000\)"/>
  </numFmts>
  <fonts count="13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u/>
      <sz val="11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3F3F3F"/>
      </right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4" applyNumberFormat="0" applyAlignment="0" applyProtection="0"/>
    <xf numFmtId="0" fontId="1" fillId="3" borderId="0" applyNumberFormat="0" applyBorder="0" applyAlignment="0" applyProtection="0"/>
  </cellStyleXfs>
  <cellXfs count="69">
    <xf numFmtId="0" fontId="0" fillId="0" borderId="0" xfId="0"/>
    <xf numFmtId="43" fontId="4" fillId="0" borderId="0" xfId="1" applyFont="1"/>
    <xf numFmtId="165" fontId="0" fillId="0" borderId="0" xfId="0" applyNumberFormat="1"/>
    <xf numFmtId="166" fontId="0" fillId="0" borderId="0" xfId="0" applyNumberFormat="1"/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right"/>
    </xf>
    <xf numFmtId="0" fontId="2" fillId="0" borderId="8" xfId="0" applyFont="1" applyFill="1" applyBorder="1"/>
    <xf numFmtId="0" fontId="2" fillId="0" borderId="9" xfId="0" applyFont="1" applyFill="1" applyBorder="1"/>
    <xf numFmtId="43" fontId="2" fillId="0" borderId="0" xfId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4" fontId="2" fillId="0" borderId="8" xfId="0" applyNumberFormat="1" applyFont="1" applyFill="1" applyBorder="1"/>
    <xf numFmtId="164" fontId="2" fillId="0" borderId="0" xfId="0" applyNumberFormat="1" applyFont="1" applyFill="1" applyBorder="1"/>
    <xf numFmtId="164" fontId="2" fillId="0" borderId="9" xfId="0" applyNumberFormat="1" applyFont="1" applyFill="1" applyBorder="1"/>
    <xf numFmtId="0" fontId="4" fillId="0" borderId="0" xfId="0" applyFont="1"/>
    <xf numFmtId="164" fontId="2" fillId="0" borderId="10" xfId="0" quotePrefix="1" applyNumberFormat="1" applyFont="1" applyFill="1" applyBorder="1" applyAlignment="1">
      <alignment horizontal="left"/>
    </xf>
    <xf numFmtId="164" fontId="2" fillId="0" borderId="1" xfId="0" quotePrefix="1" applyNumberFormat="1" applyFont="1" applyFill="1" applyBorder="1" applyAlignment="1">
      <alignment horizontal="left"/>
    </xf>
    <xf numFmtId="164" fontId="2" fillId="0" borderId="11" xfId="0" quotePrefix="1" applyNumberFormat="1" applyFont="1" applyFill="1" applyBorder="1" applyAlignment="1">
      <alignment horizontal="left"/>
    </xf>
    <xf numFmtId="0" fontId="5" fillId="0" borderId="0" xfId="3" applyAlignment="1">
      <alignment horizontal="center"/>
    </xf>
    <xf numFmtId="0" fontId="5" fillId="0" borderId="0" xfId="3" applyAlignment="1">
      <alignment horizontal="right"/>
    </xf>
    <xf numFmtId="0" fontId="4" fillId="0" borderId="8" xfId="0" applyFont="1" applyFill="1" applyBorder="1" applyAlignment="1">
      <alignment horizontal="center"/>
    </xf>
    <xf numFmtId="10" fontId="0" fillId="0" borderId="0" xfId="0" applyNumberForma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43" fontId="2" fillId="0" borderId="0" xfId="0" applyNumberFormat="1" applyFont="1"/>
    <xf numFmtId="3" fontId="2" fillId="0" borderId="9" xfId="0" applyNumberFormat="1" applyFont="1" applyFill="1" applyBorder="1"/>
    <xf numFmtId="164" fontId="2" fillId="0" borderId="0" xfId="1" applyNumberFormat="1" applyFont="1" applyAlignment="1">
      <alignment horizontal="right"/>
    </xf>
    <xf numFmtId="164" fontId="6" fillId="2" borderId="4" xfId="4" applyNumberFormat="1" applyAlignment="1">
      <alignment horizontal="right"/>
    </xf>
    <xf numFmtId="0" fontId="8" fillId="0" borderId="0" xfId="0" applyFont="1"/>
    <xf numFmtId="164" fontId="2" fillId="0" borderId="0" xfId="1" applyNumberFormat="1" applyFont="1"/>
    <xf numFmtId="0" fontId="5" fillId="0" borderId="0" xfId="2" applyBorder="1" applyAlignment="1">
      <alignment horizontal="center"/>
    </xf>
    <xf numFmtId="0" fontId="0" fillId="0" borderId="0" xfId="0" applyBorder="1"/>
    <xf numFmtId="0" fontId="10" fillId="0" borderId="0" xfId="0" applyFont="1" applyBorder="1" applyAlignment="1">
      <alignment horizontal="right"/>
    </xf>
    <xf numFmtId="164" fontId="1" fillId="0" borderId="14" xfId="5" applyNumberFormat="1" applyFill="1" applyBorder="1" applyAlignment="1">
      <alignment horizontal="right"/>
    </xf>
    <xf numFmtId="164" fontId="1" fillId="0" borderId="0" xfId="5" applyNumberFormat="1" applyFill="1" applyBorder="1" applyAlignment="1">
      <alignment horizontal="center"/>
    </xf>
    <xf numFmtId="164" fontId="1" fillId="0" borderId="0" xfId="5" applyNumberFormat="1" applyFill="1" applyBorder="1"/>
    <xf numFmtId="164" fontId="1" fillId="0" borderId="0" xfId="5" applyNumberFormat="1" applyFill="1" applyBorder="1" applyAlignment="1"/>
    <xf numFmtId="164" fontId="1" fillId="0" borderId="0" xfId="5" applyNumberFormat="1" applyFill="1" applyBorder="1" applyAlignment="1">
      <alignment horizontal="right"/>
    </xf>
    <xf numFmtId="0" fontId="1" fillId="3" borderId="15" xfId="5" applyBorder="1" applyAlignment="1">
      <alignment horizontal="left"/>
    </xf>
    <xf numFmtId="0" fontId="1" fillId="3" borderId="17" xfId="5" applyBorder="1" applyAlignment="1">
      <alignment horizontal="left"/>
    </xf>
    <xf numFmtId="0" fontId="1" fillId="0" borderId="3" xfId="5" applyFill="1" applyBorder="1" applyAlignment="1">
      <alignment horizontal="center"/>
    </xf>
    <xf numFmtId="43" fontId="5" fillId="0" borderId="2" xfId="2" applyNumberFormat="1" applyAlignment="1">
      <alignment horizontal="center" wrapText="1"/>
    </xf>
    <xf numFmtId="0" fontId="5" fillId="0" borderId="2" xfId="2" applyAlignment="1">
      <alignment horizontal="center" wrapText="1"/>
    </xf>
    <xf numFmtId="4" fontId="5" fillId="0" borderId="2" xfId="2" applyNumberFormat="1" applyAlignment="1">
      <alignment horizontal="center" wrapText="1"/>
    </xf>
    <xf numFmtId="0" fontId="5" fillId="0" borderId="2" xfId="2" applyAlignment="1">
      <alignment horizontal="centerContinuous"/>
    </xf>
    <xf numFmtId="0" fontId="4" fillId="0" borderId="18" xfId="0" applyFont="1" applyBorder="1" applyAlignment="1">
      <alignment horizontal="center"/>
    </xf>
    <xf numFmtId="3" fontId="1" fillId="3" borderId="3" xfId="5" applyNumberFormat="1" applyBorder="1" applyProtection="1">
      <protection locked="0"/>
    </xf>
    <xf numFmtId="3" fontId="1" fillId="3" borderId="3" xfId="5" applyNumberFormat="1" applyBorder="1" applyAlignment="1" applyProtection="1">
      <alignment horizontal="right"/>
      <protection locked="0"/>
    </xf>
    <xf numFmtId="3" fontId="1" fillId="3" borderId="20" xfId="5" applyNumberFormat="1" applyBorder="1" applyProtection="1">
      <protection locked="0"/>
    </xf>
    <xf numFmtId="3" fontId="1" fillId="3" borderId="19" xfId="5" applyNumberFormat="1" applyBorder="1" applyProtection="1">
      <protection locked="0"/>
    </xf>
    <xf numFmtId="0" fontId="1" fillId="3" borderId="3" xfId="5" applyBorder="1" applyAlignment="1" applyProtection="1">
      <alignment horizontal="left"/>
      <protection locked="0"/>
    </xf>
    <xf numFmtId="0" fontId="1" fillId="3" borderId="16" xfId="5" applyBorder="1" applyAlignment="1" applyProtection="1">
      <alignment horizontal="left"/>
      <protection locked="0"/>
    </xf>
    <xf numFmtId="0" fontId="11" fillId="0" borderId="3" xfId="5" applyFont="1" applyFill="1" applyBorder="1" applyAlignment="1" applyProtection="1">
      <alignment horizontal="center"/>
    </xf>
    <xf numFmtId="0" fontId="5" fillId="0" borderId="0" xfId="2" applyNumberFormat="1" applyBorder="1"/>
    <xf numFmtId="0" fontId="5" fillId="0" borderId="2" xfId="2" applyAlignment="1">
      <alignment horizontal="center"/>
    </xf>
    <xf numFmtId="0" fontId="5" fillId="0" borderId="5" xfId="3" applyFill="1" applyBorder="1" applyAlignment="1">
      <alignment horizontal="center"/>
    </xf>
    <xf numFmtId="0" fontId="5" fillId="0" borderId="6" xfId="3" applyFill="1" applyBorder="1" applyAlignment="1">
      <alignment horizontal="center"/>
    </xf>
    <xf numFmtId="0" fontId="5" fillId="0" borderId="7" xfId="3" applyFill="1" applyBorder="1" applyAlignment="1">
      <alignment horizontal="center"/>
    </xf>
    <xf numFmtId="0" fontId="5" fillId="0" borderId="12" xfId="2" applyFill="1" applyBorder="1" applyAlignment="1">
      <alignment horizontal="center"/>
    </xf>
    <xf numFmtId="0" fontId="5" fillId="0" borderId="2" xfId="2" applyFill="1" applyBorder="1" applyAlignment="1">
      <alignment horizontal="center"/>
    </xf>
    <xf numFmtId="0" fontId="5" fillId="0" borderId="13" xfId="2" applyFill="1" applyBorder="1" applyAlignment="1">
      <alignment horizontal="center"/>
    </xf>
    <xf numFmtId="0" fontId="5" fillId="0" borderId="0" xfId="3" applyBorder="1" applyAlignment="1">
      <alignment horizontal="left" wrapText="1"/>
    </xf>
    <xf numFmtId="0" fontId="5" fillId="0" borderId="21" xfId="3" applyBorder="1" applyAlignment="1">
      <alignment horizontal="left" wrapText="1"/>
    </xf>
  </cellXfs>
  <cellStyles count="6">
    <cellStyle name="20% - Accent6" xfId="5" builtinId="50"/>
    <cellStyle name="Comma" xfId="1" builtinId="3"/>
    <cellStyle name="Heading 3" xfId="2" builtinId="18"/>
    <cellStyle name="Heading 4" xfId="3" builtinId="19"/>
    <cellStyle name="Normal" xfId="0" builtinId="0"/>
    <cellStyle name="Output" xfId="4" builtinId="21"/>
  </cellStyles>
  <dxfs count="0"/>
  <tableStyles count="1" defaultTableStyle="TableStyleMedium9" defaultPivotStyle="PivotStyleLight16">
    <tableStyle name="Invisible" pivot="0" table="0" count="0" xr9:uid="{9E4B4802-A2D6-48D4-BB23-1A00128A1C5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zoomScaleNormal="100" workbookViewId="0">
      <selection activeCell="O19" sqref="O19"/>
    </sheetView>
  </sheetViews>
  <sheetFormatPr defaultColWidth="9.140625" defaultRowHeight="12.75" x14ac:dyDescent="0.2"/>
  <cols>
    <col min="1" max="1" width="6.5703125" style="7" customWidth="1"/>
    <col min="2" max="2" width="18.7109375" style="8" customWidth="1"/>
    <col min="3" max="3" width="16" style="8" customWidth="1"/>
    <col min="4" max="4" width="16.28515625" style="9" customWidth="1"/>
    <col min="5" max="5" width="18.28515625" style="9" customWidth="1"/>
    <col min="6" max="6" width="19.28515625" style="9" customWidth="1"/>
    <col min="7" max="7" width="16" style="9" customWidth="1"/>
    <col min="8" max="8" width="3.85546875" style="9" customWidth="1"/>
    <col min="9" max="9" width="9.140625" style="9"/>
    <col min="10" max="10" width="19.28515625" style="9" customWidth="1"/>
    <col min="11" max="11" width="13.42578125" style="9" bestFit="1" customWidth="1"/>
    <col min="12" max="13" width="9.140625" style="9"/>
    <col min="14" max="14" width="11.7109375" style="9" customWidth="1"/>
    <col min="15" max="16384" width="9.140625" style="9"/>
  </cols>
  <sheetData>
    <row r="1" spans="1:14" s="1" customFormat="1" ht="15" x14ac:dyDescent="0.25">
      <c r="A1" s="59" t="s">
        <v>1</v>
      </c>
    </row>
    <row r="2" spans="1:14" s="1" customFormat="1" ht="15" x14ac:dyDescent="0.25">
      <c r="A2" s="59" t="s">
        <v>34</v>
      </c>
    </row>
    <row r="3" spans="1:14" ht="13.5" thickBot="1" x14ac:dyDescent="0.25"/>
    <row r="4" spans="1:14" ht="15" x14ac:dyDescent="0.25">
      <c r="B4" s="25" t="s">
        <v>7</v>
      </c>
      <c r="C4" s="57" t="s">
        <v>3</v>
      </c>
      <c r="D4" s="45"/>
      <c r="E4" s="45"/>
      <c r="F4" s="44"/>
      <c r="G4" s="10"/>
      <c r="I4" s="61" t="s">
        <v>23</v>
      </c>
      <c r="J4" s="62"/>
      <c r="K4" s="63"/>
    </row>
    <row r="5" spans="1:14" ht="15.75" thickBot="1" x14ac:dyDescent="0.3">
      <c r="B5" s="25" t="s">
        <v>8</v>
      </c>
      <c r="C5" s="56" t="s">
        <v>4</v>
      </c>
      <c r="G5" s="10"/>
      <c r="I5" s="64" t="s">
        <v>0</v>
      </c>
      <c r="J5" s="65"/>
      <c r="K5" s="66"/>
    </row>
    <row r="6" spans="1:14" ht="15" x14ac:dyDescent="0.25">
      <c r="B6" s="25" t="s">
        <v>9</v>
      </c>
      <c r="C6" s="46">
        <v>2022</v>
      </c>
      <c r="E6" s="10"/>
      <c r="F6" s="10"/>
      <c r="G6" s="10"/>
      <c r="H6" s="4"/>
      <c r="I6" s="26" t="s">
        <v>5</v>
      </c>
      <c r="J6" s="5" t="s">
        <v>25</v>
      </c>
      <c r="K6" s="6" t="s">
        <v>6</v>
      </c>
    </row>
    <row r="7" spans="1:14" ht="15" x14ac:dyDescent="0.25">
      <c r="B7" s="25" t="s">
        <v>28</v>
      </c>
      <c r="C7" s="58" t="s">
        <v>33</v>
      </c>
      <c r="D7" s="34" t="str">
        <f>IF(AND(C6&lt;&gt;2022,YEAR(C6)&lt;&gt;2022), "ERROR: WITHDRAWAL MUST BE DURING 2022","")</f>
        <v/>
      </c>
      <c r="I7" s="11">
        <v>1998</v>
      </c>
      <c r="J7" s="52">
        <v>1000</v>
      </c>
      <c r="K7" s="12"/>
    </row>
    <row r="8" spans="1:14" x14ac:dyDescent="0.2">
      <c r="I8" s="11">
        <v>1999</v>
      </c>
      <c r="J8" s="52">
        <v>3000</v>
      </c>
      <c r="K8" s="12"/>
    </row>
    <row r="9" spans="1:14" ht="15.75" thickBot="1" x14ac:dyDescent="0.3">
      <c r="B9" s="50" t="s">
        <v>17</v>
      </c>
      <c r="C9" s="50"/>
      <c r="D9" s="50"/>
      <c r="E9" s="50"/>
      <c r="I9" s="11">
        <v>2000</v>
      </c>
      <c r="J9" s="52">
        <v>4000</v>
      </c>
      <c r="K9" s="12"/>
    </row>
    <row r="10" spans="1:14" ht="33" customHeight="1" thickBot="1" x14ac:dyDescent="0.3">
      <c r="A10" s="24"/>
      <c r="B10" s="47" t="s">
        <v>18</v>
      </c>
      <c r="C10" s="47" t="s">
        <v>19</v>
      </c>
      <c r="D10" s="48" t="s">
        <v>20</v>
      </c>
      <c r="E10" s="48" t="s">
        <v>24</v>
      </c>
      <c r="F10" s="48" t="s">
        <v>29</v>
      </c>
      <c r="G10" s="49" t="s">
        <v>30</v>
      </c>
      <c r="I10" s="11">
        <v>2001</v>
      </c>
      <c r="J10" s="52">
        <v>5000</v>
      </c>
      <c r="K10" s="12"/>
    </row>
    <row r="11" spans="1:14" ht="15" x14ac:dyDescent="0.25">
      <c r="A11" s="24" t="s">
        <v>5</v>
      </c>
      <c r="I11" s="11">
        <v>2002</v>
      </c>
      <c r="J11" s="52">
        <v>5000</v>
      </c>
      <c r="K11" s="31">
        <f t="shared" ref="K11:K22" si="0">SUM(J7:J11)</f>
        <v>18000</v>
      </c>
    </row>
    <row r="12" spans="1:14" x14ac:dyDescent="0.2">
      <c r="A12" s="7">
        <v>2003</v>
      </c>
      <c r="B12" s="39">
        <v>455496</v>
      </c>
      <c r="C12" s="40">
        <v>0</v>
      </c>
      <c r="D12" s="40">
        <v>0</v>
      </c>
      <c r="E12" s="41">
        <v>4979427</v>
      </c>
      <c r="F12" s="35">
        <f t="shared" ref="F12:F30" si="1">K12</f>
        <v>21000</v>
      </c>
      <c r="G12" s="32">
        <f>(F12/E12)*(B12+C12+D12)</f>
        <v>1920.987294321214</v>
      </c>
      <c r="I12" s="11">
        <v>2003</v>
      </c>
      <c r="J12" s="52">
        <v>4000</v>
      </c>
      <c r="K12" s="31">
        <f t="shared" si="0"/>
        <v>21000</v>
      </c>
    </row>
    <row r="13" spans="1:14" x14ac:dyDescent="0.2">
      <c r="A13" s="7">
        <v>2004</v>
      </c>
      <c r="B13" s="39">
        <v>18269046</v>
      </c>
      <c r="C13" s="42">
        <v>30224</v>
      </c>
      <c r="D13" s="40">
        <v>0</v>
      </c>
      <c r="E13" s="41">
        <v>162472680</v>
      </c>
      <c r="F13" s="35">
        <f t="shared" si="1"/>
        <v>21000</v>
      </c>
      <c r="G13" s="32">
        <f t="shared" ref="G13:G30" si="2">(F13/E13)*(B13+C13+D13)</f>
        <v>2365.2263875994413</v>
      </c>
      <c r="I13" s="11">
        <v>2004</v>
      </c>
      <c r="J13" s="53">
        <v>3000</v>
      </c>
      <c r="K13" s="31">
        <f t="shared" si="0"/>
        <v>21000</v>
      </c>
      <c r="M13" s="30"/>
      <c r="N13" s="30"/>
    </row>
    <row r="14" spans="1:14" x14ac:dyDescent="0.2">
      <c r="A14" s="7">
        <v>2005</v>
      </c>
      <c r="B14" s="39">
        <v>1629418</v>
      </c>
      <c r="C14" s="42">
        <v>66511</v>
      </c>
      <c r="D14" s="40">
        <v>0</v>
      </c>
      <c r="E14" s="41">
        <v>173635603</v>
      </c>
      <c r="F14" s="35">
        <f t="shared" si="1"/>
        <v>22000</v>
      </c>
      <c r="G14" s="32">
        <f t="shared" si="2"/>
        <v>214.877809362634</v>
      </c>
      <c r="I14" s="11">
        <v>2005</v>
      </c>
      <c r="J14" s="53">
        <v>5000</v>
      </c>
      <c r="K14" s="31">
        <f t="shared" si="0"/>
        <v>22000</v>
      </c>
      <c r="M14" s="30"/>
      <c r="N14" s="30"/>
    </row>
    <row r="15" spans="1:14" x14ac:dyDescent="0.2">
      <c r="A15" s="7">
        <v>2006</v>
      </c>
      <c r="B15" s="39">
        <v>-17449308</v>
      </c>
      <c r="C15" s="42">
        <v>77344</v>
      </c>
      <c r="D15" s="40">
        <v>0</v>
      </c>
      <c r="E15" s="41">
        <v>183095035</v>
      </c>
      <c r="F15" s="35">
        <f t="shared" si="1"/>
        <v>24000</v>
      </c>
      <c r="G15" s="32">
        <f t="shared" si="2"/>
        <v>-2277.1078199908588</v>
      </c>
      <c r="I15" s="11">
        <v>2006</v>
      </c>
      <c r="J15" s="53">
        <v>7000</v>
      </c>
      <c r="K15" s="31">
        <f t="shared" si="0"/>
        <v>24000</v>
      </c>
      <c r="M15" s="30"/>
      <c r="N15" s="30"/>
    </row>
    <row r="16" spans="1:14" x14ac:dyDescent="0.2">
      <c r="A16" s="7">
        <v>2007</v>
      </c>
      <c r="B16" s="39">
        <v>17410341</v>
      </c>
      <c r="C16" s="42">
        <v>468200</v>
      </c>
      <c r="D16" s="40">
        <v>0</v>
      </c>
      <c r="E16" s="41">
        <v>191086522</v>
      </c>
      <c r="F16" s="35">
        <f t="shared" si="1"/>
        <v>22000</v>
      </c>
      <c r="G16" s="32">
        <f t="shared" si="2"/>
        <v>2058.3759539042735</v>
      </c>
      <c r="I16" s="11">
        <v>2007</v>
      </c>
      <c r="J16" s="53">
        <v>3000</v>
      </c>
      <c r="K16" s="31">
        <f t="shared" si="0"/>
        <v>22000</v>
      </c>
      <c r="M16" s="30"/>
      <c r="N16" s="30"/>
    </row>
    <row r="17" spans="1:14" x14ac:dyDescent="0.2">
      <c r="A17" s="7">
        <v>2008</v>
      </c>
      <c r="B17" s="39">
        <v>44046470</v>
      </c>
      <c r="C17" s="42">
        <v>1663887</v>
      </c>
      <c r="D17" s="40">
        <v>0</v>
      </c>
      <c r="E17" s="43">
        <v>198119385</v>
      </c>
      <c r="F17" s="35">
        <f t="shared" si="1"/>
        <v>22000</v>
      </c>
      <c r="G17" s="32">
        <f t="shared" si="2"/>
        <v>5075.8680378500067</v>
      </c>
      <c r="I17" s="11">
        <v>2008</v>
      </c>
      <c r="J17" s="53">
        <v>4000</v>
      </c>
      <c r="K17" s="31">
        <f t="shared" si="0"/>
        <v>22000</v>
      </c>
      <c r="M17" s="30"/>
      <c r="N17" s="30"/>
    </row>
    <row r="18" spans="1:14" x14ac:dyDescent="0.2">
      <c r="A18" s="7">
        <v>2009</v>
      </c>
      <c r="B18" s="39">
        <v>84978387</v>
      </c>
      <c r="C18" s="42">
        <v>434504</v>
      </c>
      <c r="D18" s="40">
        <v>0</v>
      </c>
      <c r="E18" s="41">
        <v>203044985</v>
      </c>
      <c r="F18" s="35">
        <f t="shared" si="1"/>
        <v>24000</v>
      </c>
      <c r="G18" s="32">
        <f t="shared" si="2"/>
        <v>10095.838535485129</v>
      </c>
      <c r="I18" s="11">
        <v>2009</v>
      </c>
      <c r="J18" s="53">
        <v>5000</v>
      </c>
      <c r="K18" s="31">
        <f t="shared" si="0"/>
        <v>24000</v>
      </c>
      <c r="M18" s="30"/>
      <c r="N18" s="30"/>
    </row>
    <row r="19" spans="1:14" x14ac:dyDescent="0.2">
      <c r="A19" s="7">
        <v>2010</v>
      </c>
      <c r="B19" s="39">
        <v>29616228</v>
      </c>
      <c r="C19" s="43">
        <v>2370112</v>
      </c>
      <c r="D19" s="40">
        <v>0</v>
      </c>
      <c r="E19" s="41">
        <v>207848001</v>
      </c>
      <c r="F19" s="35">
        <f t="shared" si="1"/>
        <v>25000</v>
      </c>
      <c r="G19" s="32">
        <f t="shared" si="2"/>
        <v>3847.3235063732945</v>
      </c>
      <c r="I19" s="11">
        <v>2010</v>
      </c>
      <c r="J19" s="53">
        <v>6000</v>
      </c>
      <c r="K19" s="31">
        <f t="shared" si="0"/>
        <v>25000</v>
      </c>
      <c r="M19" s="30"/>
      <c r="N19" s="30"/>
    </row>
    <row r="20" spans="1:14" x14ac:dyDescent="0.2">
      <c r="A20" s="7">
        <v>2011</v>
      </c>
      <c r="B20" s="39">
        <v>94693767</v>
      </c>
      <c r="C20" s="43">
        <v>1339361</v>
      </c>
      <c r="D20" s="40">
        <v>0</v>
      </c>
      <c r="E20" s="41">
        <v>213718532</v>
      </c>
      <c r="F20" s="35">
        <f t="shared" si="1"/>
        <v>30000</v>
      </c>
      <c r="G20" s="32">
        <f t="shared" si="2"/>
        <v>13480.31830950439</v>
      </c>
      <c r="I20" s="11">
        <v>2011</v>
      </c>
      <c r="J20" s="53">
        <v>12000</v>
      </c>
      <c r="K20" s="31">
        <f t="shared" si="0"/>
        <v>30000</v>
      </c>
      <c r="M20" s="30"/>
      <c r="N20" s="30"/>
    </row>
    <row r="21" spans="1:14" x14ac:dyDescent="0.2">
      <c r="A21" s="7">
        <v>2012</v>
      </c>
      <c r="B21" s="39">
        <v>56013438</v>
      </c>
      <c r="C21" s="43">
        <v>2086258</v>
      </c>
      <c r="D21" s="40">
        <v>0</v>
      </c>
      <c r="E21" s="41">
        <v>224568256</v>
      </c>
      <c r="F21" s="35">
        <f t="shared" si="1"/>
        <v>40000</v>
      </c>
      <c r="G21" s="32">
        <f t="shared" si="2"/>
        <v>10348.692559646543</v>
      </c>
      <c r="I21" s="11">
        <v>2012</v>
      </c>
      <c r="J21" s="53">
        <v>13000</v>
      </c>
      <c r="K21" s="31">
        <f t="shared" si="0"/>
        <v>40000</v>
      </c>
      <c r="M21" s="30"/>
      <c r="N21" s="30"/>
    </row>
    <row r="22" spans="1:14" x14ac:dyDescent="0.2">
      <c r="A22" s="7">
        <v>2013</v>
      </c>
      <c r="B22" s="39">
        <v>28280567</v>
      </c>
      <c r="C22" s="43">
        <v>3608657</v>
      </c>
      <c r="D22" s="40">
        <v>0</v>
      </c>
      <c r="E22" s="41">
        <v>225996766</v>
      </c>
      <c r="F22" s="35">
        <f t="shared" si="1"/>
        <v>50000</v>
      </c>
      <c r="G22" s="32">
        <f t="shared" si="2"/>
        <v>7055.2390116945298</v>
      </c>
      <c r="I22" s="11">
        <v>2013</v>
      </c>
      <c r="J22" s="53">
        <v>14000</v>
      </c>
      <c r="K22" s="31">
        <f t="shared" si="0"/>
        <v>50000</v>
      </c>
      <c r="M22" s="30"/>
      <c r="N22" s="30"/>
    </row>
    <row r="23" spans="1:14" x14ac:dyDescent="0.2">
      <c r="A23" s="7">
        <v>2014</v>
      </c>
      <c r="B23" s="39">
        <v>62987542</v>
      </c>
      <c r="C23" s="43">
        <v>183498</v>
      </c>
      <c r="D23" s="41">
        <v>0</v>
      </c>
      <c r="E23" s="41">
        <v>247709038</v>
      </c>
      <c r="F23" s="35">
        <f t="shared" si="1"/>
        <v>54000</v>
      </c>
      <c r="G23" s="32">
        <f t="shared" si="2"/>
        <v>13771.141285527096</v>
      </c>
      <c r="I23" s="11">
        <v>2014</v>
      </c>
      <c r="J23" s="52">
        <v>9000</v>
      </c>
      <c r="K23" s="31">
        <f t="shared" ref="K23:K30" si="3">SUM(J19:J23)</f>
        <v>54000</v>
      </c>
      <c r="M23" s="30"/>
      <c r="N23" s="30"/>
    </row>
    <row r="24" spans="1:14" x14ac:dyDescent="0.2">
      <c r="A24" s="7">
        <v>2015</v>
      </c>
      <c r="B24" s="39">
        <v>93223614</v>
      </c>
      <c r="C24" s="43">
        <v>3494569</v>
      </c>
      <c r="D24" s="41">
        <v>0</v>
      </c>
      <c r="E24" s="41">
        <v>267211928</v>
      </c>
      <c r="F24" s="35">
        <f t="shared" si="1"/>
        <v>57000</v>
      </c>
      <c r="G24" s="32">
        <f t="shared" si="2"/>
        <v>20631.326124782874</v>
      </c>
      <c r="I24" s="11">
        <v>2015</v>
      </c>
      <c r="J24" s="52">
        <v>9000</v>
      </c>
      <c r="K24" s="31">
        <f t="shared" si="3"/>
        <v>57000</v>
      </c>
      <c r="M24" s="30"/>
      <c r="N24" s="30"/>
    </row>
    <row r="25" spans="1:14" x14ac:dyDescent="0.2">
      <c r="A25" s="7">
        <v>2016</v>
      </c>
      <c r="B25" s="39">
        <v>93331820</v>
      </c>
      <c r="C25" s="43">
        <v>2181046</v>
      </c>
      <c r="D25" s="41">
        <v>0</v>
      </c>
      <c r="E25" s="41">
        <v>285321630</v>
      </c>
      <c r="F25" s="35">
        <f t="shared" si="1"/>
        <v>53000</v>
      </c>
      <c r="G25" s="32">
        <f t="shared" si="2"/>
        <v>17742.01941156722</v>
      </c>
      <c r="I25" s="11">
        <v>2016</v>
      </c>
      <c r="J25" s="52">
        <v>8000</v>
      </c>
      <c r="K25" s="31">
        <f t="shared" si="3"/>
        <v>53000</v>
      </c>
      <c r="M25" s="30"/>
      <c r="N25" s="30"/>
    </row>
    <row r="26" spans="1:14" x14ac:dyDescent="0.2">
      <c r="A26" s="51">
        <v>2017</v>
      </c>
      <c r="B26" s="43">
        <v>-2028613</v>
      </c>
      <c r="C26" s="43">
        <v>802823</v>
      </c>
      <c r="D26" s="41">
        <v>0</v>
      </c>
      <c r="E26" s="41">
        <v>300500965</v>
      </c>
      <c r="F26" s="35">
        <f t="shared" si="1"/>
        <v>47000</v>
      </c>
      <c r="G26" s="32">
        <f t="shared" si="2"/>
        <v>-191.72028282837627</v>
      </c>
      <c r="I26" s="11">
        <v>2017</v>
      </c>
      <c r="J26" s="52">
        <v>7000</v>
      </c>
      <c r="K26" s="31">
        <f t="shared" si="3"/>
        <v>47000</v>
      </c>
      <c r="M26" s="30"/>
      <c r="N26" s="30"/>
    </row>
    <row r="27" spans="1:14" x14ac:dyDescent="0.2">
      <c r="A27" s="51">
        <v>2018</v>
      </c>
      <c r="B27" s="43">
        <v>77063196</v>
      </c>
      <c r="C27" s="43">
        <v>621997</v>
      </c>
      <c r="D27" s="41">
        <v>0</v>
      </c>
      <c r="E27" s="41">
        <v>308745933</v>
      </c>
      <c r="F27" s="35">
        <f t="shared" si="1"/>
        <v>39000</v>
      </c>
      <c r="G27" s="32">
        <f t="shared" si="2"/>
        <v>9812.9957455990188</v>
      </c>
      <c r="I27" s="11">
        <v>2018</v>
      </c>
      <c r="J27" s="52">
        <v>6000</v>
      </c>
      <c r="K27" s="31">
        <f t="shared" si="3"/>
        <v>39000</v>
      </c>
      <c r="M27" s="30"/>
      <c r="N27" s="30"/>
    </row>
    <row r="28" spans="1:14" x14ac:dyDescent="0.2">
      <c r="A28" s="51">
        <v>2019</v>
      </c>
      <c r="B28" s="43">
        <v>53152511</v>
      </c>
      <c r="C28" s="43">
        <v>5913520</v>
      </c>
      <c r="D28" s="41">
        <v>0</v>
      </c>
      <c r="E28" s="41">
        <v>313060715</v>
      </c>
      <c r="F28" s="35">
        <f t="shared" si="1"/>
        <v>37000</v>
      </c>
      <c r="G28" s="32">
        <f t="shared" si="2"/>
        <v>6980.8923390467571</v>
      </c>
      <c r="I28" s="11">
        <v>2019</v>
      </c>
      <c r="J28" s="54">
        <v>7000</v>
      </c>
      <c r="K28" s="31">
        <f t="shared" si="3"/>
        <v>37000</v>
      </c>
      <c r="M28" s="30"/>
      <c r="N28" s="30"/>
    </row>
    <row r="29" spans="1:14" x14ac:dyDescent="0.2">
      <c r="A29" s="51">
        <v>2020</v>
      </c>
      <c r="B29" s="43">
        <v>174033508</v>
      </c>
      <c r="C29" s="43">
        <v>1036901</v>
      </c>
      <c r="D29" s="41">
        <v>0</v>
      </c>
      <c r="E29" s="41">
        <v>304315150</v>
      </c>
      <c r="F29" s="35">
        <f t="shared" si="1"/>
        <v>32000</v>
      </c>
      <c r="G29" s="32">
        <f t="shared" si="2"/>
        <v>18409.379513310461</v>
      </c>
      <c r="I29" s="11">
        <v>2020</v>
      </c>
      <c r="J29" s="55">
        <v>4000</v>
      </c>
      <c r="K29" s="31">
        <f t="shared" si="3"/>
        <v>32000</v>
      </c>
      <c r="M29" s="30"/>
      <c r="N29" s="30"/>
    </row>
    <row r="30" spans="1:14" x14ac:dyDescent="0.2">
      <c r="A30" s="51">
        <v>2021</v>
      </c>
      <c r="B30" s="43">
        <v>-95245902</v>
      </c>
      <c r="C30" s="43">
        <v>1249700</v>
      </c>
      <c r="D30" s="41">
        <v>56523400</v>
      </c>
      <c r="E30" s="41">
        <v>305522979</v>
      </c>
      <c r="F30" s="35">
        <f t="shared" si="1"/>
        <v>28000</v>
      </c>
      <c r="G30" s="32">
        <f t="shared" si="2"/>
        <v>-3434.2374489612453</v>
      </c>
      <c r="I30" s="11">
        <v>2021</v>
      </c>
      <c r="J30" s="55">
        <v>4000</v>
      </c>
      <c r="K30" s="31">
        <f t="shared" si="3"/>
        <v>28000</v>
      </c>
      <c r="M30" s="30"/>
      <c r="N30" s="30"/>
    </row>
    <row r="31" spans="1:14" x14ac:dyDescent="0.2">
      <c r="B31" s="13"/>
      <c r="C31" s="13"/>
      <c r="G31" s="15"/>
      <c r="I31" s="17"/>
      <c r="J31" s="18"/>
      <c r="K31" s="19"/>
      <c r="M31" s="30"/>
      <c r="N31" s="30"/>
    </row>
    <row r="32" spans="1:14" ht="15.75" thickBot="1" x14ac:dyDescent="0.3">
      <c r="A32" s="10"/>
      <c r="B32" s="4"/>
      <c r="C32" s="4"/>
      <c r="E32" s="60" t="s">
        <v>21</v>
      </c>
      <c r="F32" s="60"/>
      <c r="G32" s="60"/>
      <c r="I32" s="17"/>
      <c r="J32" s="18"/>
      <c r="K32" s="19"/>
      <c r="M32" s="30"/>
      <c r="N32" s="30"/>
    </row>
    <row r="33" spans="1:11" ht="13.5" thickBot="1" x14ac:dyDescent="0.25">
      <c r="B33" s="4"/>
      <c r="C33" s="4"/>
      <c r="I33" s="21"/>
      <c r="J33" s="22"/>
      <c r="K33" s="23"/>
    </row>
    <row r="34" spans="1:11" x14ac:dyDescent="0.2">
      <c r="B34" s="4"/>
      <c r="C34" s="4"/>
      <c r="E34" s="16" t="s">
        <v>11</v>
      </c>
      <c r="F34" s="16"/>
      <c r="G34" s="32">
        <f>SUM(G12:G30)</f>
        <v>137907.43627379442</v>
      </c>
    </row>
    <row r="35" spans="1:11" x14ac:dyDescent="0.2">
      <c r="B35" s="4"/>
      <c r="C35" s="4"/>
      <c r="E35" s="16" t="s">
        <v>12</v>
      </c>
      <c r="F35" s="16"/>
      <c r="G35" s="32">
        <v>50000</v>
      </c>
    </row>
    <row r="36" spans="1:11" x14ac:dyDescent="0.2">
      <c r="B36" s="13"/>
      <c r="C36" s="13"/>
      <c r="E36" s="20" t="s">
        <v>10</v>
      </c>
      <c r="F36" s="20"/>
      <c r="G36" s="32">
        <f>ROUND(MAX(MIN(100000+G35-G34,G34,G35),0),0)</f>
        <v>12093</v>
      </c>
    </row>
    <row r="37" spans="1:11" ht="45" customHeight="1" x14ac:dyDescent="0.25">
      <c r="E37" s="67" t="s">
        <v>35</v>
      </c>
      <c r="F37" s="68"/>
      <c r="G37" s="33">
        <f>MAX(G34-G36,0)</f>
        <v>125814.43627379442</v>
      </c>
    </row>
    <row r="38" spans="1:11" x14ac:dyDescent="0.2">
      <c r="G38" s="14"/>
    </row>
    <row r="40" spans="1:11" x14ac:dyDescent="0.2">
      <c r="A40" s="28" t="s">
        <v>22</v>
      </c>
      <c r="B40" s="29" t="s">
        <v>31</v>
      </c>
    </row>
    <row r="41" spans="1:11" x14ac:dyDescent="0.2">
      <c r="B41" s="29" t="s">
        <v>32</v>
      </c>
    </row>
    <row r="42" spans="1:11" x14ac:dyDescent="0.2">
      <c r="B42" s="29"/>
    </row>
  </sheetData>
  <sheetProtection algorithmName="SHA-512" hashValue="PVPnnkORuRK+u8c5RPE2GsH8SoNqsdvXqjD389TbdDD1u7fQXk8Ur/lI0hXbv5vneGmslPvM4q1CKHcTUHGWPQ==" saltValue="aDEF9DJBYt0smo8CSI8/6A==" spinCount="100000" sheet="1" objects="1" scenarios="1"/>
  <protectedRanges>
    <protectedRange sqref="C4:C5" name="Range2"/>
    <protectedRange sqref="J7:J30" name="Range1"/>
  </protectedRanges>
  <mergeCells count="4">
    <mergeCell ref="E32:G32"/>
    <mergeCell ref="I4:K4"/>
    <mergeCell ref="I5:K5"/>
    <mergeCell ref="E37:F37"/>
  </mergeCells>
  <phoneticPr fontId="3" type="noConversion"/>
  <pageMargins left="0.75" right="0.75" top="1" bottom="1" header="0.5" footer="0.5"/>
  <pageSetup scale="7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F29"/>
  <sheetViews>
    <sheetView zoomScaleNormal="100" workbookViewId="0">
      <selection activeCell="D25" sqref="D25"/>
    </sheetView>
  </sheetViews>
  <sheetFormatPr defaultRowHeight="12.75" x14ac:dyDescent="0.2"/>
  <cols>
    <col min="3" max="3" width="7.140625" bestFit="1" customWidth="1"/>
    <col min="4" max="4" width="18.85546875" bestFit="1" customWidth="1"/>
    <col min="5" max="5" width="6" bestFit="1" customWidth="1"/>
    <col min="6" max="6" width="24" bestFit="1" customWidth="1"/>
  </cols>
  <sheetData>
    <row r="2" spans="3:6" ht="15.75" thickBot="1" x14ac:dyDescent="0.3">
      <c r="C2" s="60" t="s">
        <v>13</v>
      </c>
      <c r="D2" s="60"/>
      <c r="E2" s="60"/>
      <c r="F2" s="60"/>
    </row>
    <row r="3" spans="3:6" ht="15" x14ac:dyDescent="0.25">
      <c r="C3" s="36"/>
      <c r="D3" s="36"/>
      <c r="E3" s="36"/>
      <c r="F3" s="36"/>
    </row>
    <row r="4" spans="3:6" x14ac:dyDescent="0.2">
      <c r="C4" s="37"/>
      <c r="D4" s="38" t="s">
        <v>26</v>
      </c>
      <c r="E4" s="37"/>
      <c r="F4" s="38" t="s">
        <v>27</v>
      </c>
    </row>
    <row r="5" spans="3:6" x14ac:dyDescent="0.2">
      <c r="C5" s="20" t="s">
        <v>2</v>
      </c>
      <c r="D5" s="20" t="s">
        <v>14</v>
      </c>
      <c r="E5" s="20" t="s">
        <v>2</v>
      </c>
      <c r="F5" s="20" t="s">
        <v>15</v>
      </c>
    </row>
    <row r="7" spans="3:6" x14ac:dyDescent="0.2">
      <c r="C7">
        <v>0</v>
      </c>
      <c r="D7" s="2">
        <v>0</v>
      </c>
      <c r="E7">
        <v>0</v>
      </c>
      <c r="F7" s="3">
        <f t="shared" ref="F7:F27" si="0">(1+$F$29)^C7</f>
        <v>1</v>
      </c>
    </row>
    <row r="8" spans="3:6" x14ac:dyDescent="0.2">
      <c r="C8">
        <v>1</v>
      </c>
      <c r="D8" s="2">
        <v>1</v>
      </c>
      <c r="E8">
        <v>1</v>
      </c>
      <c r="F8" s="3">
        <f t="shared" si="0"/>
        <v>1.07</v>
      </c>
    </row>
    <row r="9" spans="3:6" x14ac:dyDescent="0.2">
      <c r="C9">
        <v>2</v>
      </c>
      <c r="D9" s="2">
        <f t="shared" ref="D9:D27" si="1">PV($F$29,C9,1,0,1)*-1</f>
        <v>1.9345794392523368</v>
      </c>
      <c r="E9">
        <v>2</v>
      </c>
      <c r="F9" s="3">
        <f t="shared" si="0"/>
        <v>1.1449</v>
      </c>
    </row>
    <row r="10" spans="3:6" x14ac:dyDescent="0.2">
      <c r="C10">
        <v>3</v>
      </c>
      <c r="D10" s="2">
        <f t="shared" si="1"/>
        <v>2.8080181675255491</v>
      </c>
      <c r="E10">
        <v>3</v>
      </c>
      <c r="F10" s="3">
        <f t="shared" si="0"/>
        <v>1.2250430000000001</v>
      </c>
    </row>
    <row r="11" spans="3:6" x14ac:dyDescent="0.2">
      <c r="C11">
        <v>4</v>
      </c>
      <c r="D11" s="2">
        <f t="shared" si="1"/>
        <v>3.6243160444164002</v>
      </c>
      <c r="E11">
        <v>4</v>
      </c>
      <c r="F11" s="3">
        <f t="shared" si="0"/>
        <v>1.31079601</v>
      </c>
    </row>
    <row r="12" spans="3:6" x14ac:dyDescent="0.2">
      <c r="C12">
        <v>5</v>
      </c>
      <c r="D12" s="2">
        <f t="shared" si="1"/>
        <v>4.3872112564639272</v>
      </c>
      <c r="E12">
        <v>5</v>
      </c>
      <c r="F12" s="3">
        <f t="shared" si="0"/>
        <v>1.4025517307000002</v>
      </c>
    </row>
    <row r="13" spans="3:6" x14ac:dyDescent="0.2">
      <c r="C13">
        <v>6</v>
      </c>
      <c r="D13" s="2">
        <f t="shared" si="1"/>
        <v>5.1001974359475941</v>
      </c>
      <c r="E13">
        <v>6</v>
      </c>
      <c r="F13" s="3">
        <f t="shared" si="0"/>
        <v>1.5007303518490001</v>
      </c>
    </row>
    <row r="14" spans="3:6" x14ac:dyDescent="0.2">
      <c r="C14">
        <v>7</v>
      </c>
      <c r="D14" s="2">
        <f t="shared" si="1"/>
        <v>5.7665396597641072</v>
      </c>
      <c r="E14">
        <v>7</v>
      </c>
      <c r="F14" s="3">
        <f t="shared" si="0"/>
        <v>1.6057814764784302</v>
      </c>
    </row>
    <row r="15" spans="3:6" x14ac:dyDescent="0.2">
      <c r="C15">
        <v>8</v>
      </c>
      <c r="D15" s="2">
        <f t="shared" si="1"/>
        <v>6.3892894016486981</v>
      </c>
      <c r="E15">
        <v>8</v>
      </c>
      <c r="F15" s="3">
        <f t="shared" si="0"/>
        <v>1.7181861798319202</v>
      </c>
    </row>
    <row r="16" spans="3:6" x14ac:dyDescent="0.2">
      <c r="C16">
        <v>9</v>
      </c>
      <c r="D16" s="2">
        <f t="shared" si="1"/>
        <v>6.9712985062137385</v>
      </c>
      <c r="E16">
        <v>9</v>
      </c>
      <c r="F16" s="3">
        <f t="shared" si="0"/>
        <v>1.8384592124201549</v>
      </c>
    </row>
    <row r="17" spans="3:6" x14ac:dyDescent="0.2">
      <c r="C17">
        <v>10</v>
      </c>
      <c r="D17" s="2">
        <f t="shared" si="1"/>
        <v>7.5152322487978855</v>
      </c>
      <c r="E17">
        <v>10</v>
      </c>
      <c r="F17" s="3">
        <f t="shared" si="0"/>
        <v>1.9671513572895656</v>
      </c>
    </row>
    <row r="18" spans="3:6" x14ac:dyDescent="0.2">
      <c r="C18">
        <v>11</v>
      </c>
      <c r="D18" s="2">
        <f t="shared" si="1"/>
        <v>8.0235815409326037</v>
      </c>
      <c r="E18">
        <v>11</v>
      </c>
      <c r="F18" s="3">
        <f t="shared" si="0"/>
        <v>2.1048519522998355</v>
      </c>
    </row>
    <row r="19" spans="3:6" x14ac:dyDescent="0.2">
      <c r="C19">
        <v>12</v>
      </c>
      <c r="D19" s="2">
        <f t="shared" si="1"/>
        <v>8.498674337320189</v>
      </c>
      <c r="E19">
        <v>12</v>
      </c>
      <c r="F19" s="3">
        <f t="shared" si="0"/>
        <v>2.2521915889608235</v>
      </c>
    </row>
    <row r="20" spans="3:6" x14ac:dyDescent="0.2">
      <c r="C20">
        <v>13</v>
      </c>
      <c r="D20" s="2">
        <f t="shared" si="1"/>
        <v>8.9426862965609253</v>
      </c>
      <c r="E20">
        <v>13</v>
      </c>
      <c r="F20" s="3">
        <f t="shared" si="0"/>
        <v>2.4098450001880813</v>
      </c>
    </row>
    <row r="21" spans="3:6" x14ac:dyDescent="0.2">
      <c r="C21">
        <v>14</v>
      </c>
      <c r="D21" s="2">
        <f t="shared" si="1"/>
        <v>9.3576507444494617</v>
      </c>
      <c r="E21">
        <v>14</v>
      </c>
      <c r="F21" s="3">
        <f t="shared" si="0"/>
        <v>2.5785341502012469</v>
      </c>
    </row>
    <row r="22" spans="3:6" x14ac:dyDescent="0.2">
      <c r="C22">
        <v>15</v>
      </c>
      <c r="D22" s="2">
        <f t="shared" si="1"/>
        <v>9.7454679854667887</v>
      </c>
      <c r="E22">
        <v>15</v>
      </c>
      <c r="F22" s="3">
        <f t="shared" si="0"/>
        <v>2.7590315407153345</v>
      </c>
    </row>
    <row r="23" spans="3:6" x14ac:dyDescent="0.2">
      <c r="C23">
        <v>16</v>
      </c>
      <c r="D23" s="2">
        <f t="shared" si="1"/>
        <v>10.107914005109146</v>
      </c>
      <c r="E23">
        <v>16</v>
      </c>
      <c r="F23" s="3">
        <f t="shared" si="0"/>
        <v>2.9521637485654075</v>
      </c>
    </row>
    <row r="24" spans="3:6" x14ac:dyDescent="0.2">
      <c r="C24">
        <v>17</v>
      </c>
      <c r="D24" s="2">
        <f t="shared" si="1"/>
        <v>10.446648602905745</v>
      </c>
      <c r="E24">
        <v>17</v>
      </c>
      <c r="F24" s="3">
        <f t="shared" si="0"/>
        <v>3.1588152109649861</v>
      </c>
    </row>
    <row r="25" spans="3:6" x14ac:dyDescent="0.2">
      <c r="C25">
        <v>18</v>
      </c>
      <c r="D25" s="2">
        <f t="shared" si="1"/>
        <v>10.763222993369855</v>
      </c>
      <c r="E25">
        <v>18</v>
      </c>
      <c r="F25" s="3">
        <f t="shared" si="0"/>
        <v>3.3799322757325352</v>
      </c>
    </row>
    <row r="26" spans="3:6" x14ac:dyDescent="0.2">
      <c r="C26">
        <v>19</v>
      </c>
      <c r="D26" s="2">
        <f t="shared" si="1"/>
        <v>11.059086909691453</v>
      </c>
      <c r="E26">
        <v>19</v>
      </c>
      <c r="F26" s="3">
        <f t="shared" si="0"/>
        <v>3.6165275350338129</v>
      </c>
    </row>
    <row r="27" spans="3:6" x14ac:dyDescent="0.2">
      <c r="C27">
        <v>20</v>
      </c>
      <c r="D27" s="2">
        <f t="shared" si="1"/>
        <v>11.335595242702293</v>
      </c>
      <c r="E27">
        <v>20</v>
      </c>
      <c r="F27" s="3">
        <f t="shared" si="0"/>
        <v>3.8696844624861795</v>
      </c>
    </row>
    <row r="28" spans="3:6" x14ac:dyDescent="0.2">
      <c r="D28" s="2"/>
      <c r="E28" s="2"/>
      <c r="F28" s="2"/>
    </row>
    <row r="29" spans="3:6" x14ac:dyDescent="0.2">
      <c r="D29" s="9" t="s">
        <v>16</v>
      </c>
      <c r="F29" s="27">
        <v>7.0000000000000007E-2</v>
      </c>
    </row>
  </sheetData>
  <sheetProtection algorithmName="SHA-512" hashValue="1sxMvLY9X69n3RORFUVDlhKkGzl9r+QuX3e+AiQ7qXqqPDMsFYFmdWYhT6kQR7iEqrSkRHZdBuYf8M2X5xraXw==" saltValue="3K+iDq+/sQfe4dzlzxqEvA==" spinCount="100000" sheet="1" objects="1" scenarios="1"/>
  <mergeCells count="1">
    <mergeCell ref="C2:F2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Calculation</vt:lpstr>
      <vt:lpstr>Factors</vt:lpstr>
      <vt:lpstr>Calculation!Print_Area</vt:lpstr>
    </vt:vector>
  </TitlesOfParts>
  <Company>SEIU_Benifits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Jonas Gudjonsson</cp:lastModifiedBy>
  <cp:lastPrinted>2024-02-09T16:36:59Z</cp:lastPrinted>
  <dcterms:created xsi:type="dcterms:W3CDTF">2004-03-19T14:42:17Z</dcterms:created>
  <dcterms:modified xsi:type="dcterms:W3CDTF">2024-02-26T23:44:04Z</dcterms:modified>
</cp:coreProperties>
</file>